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usz.wylegly\Desktop\"/>
    </mc:Choice>
  </mc:AlternateContent>
  <workbookProtection workbookPassword="8E93" lockStructure="1"/>
  <bookViews>
    <workbookView xWindow="0" yWindow="0" windowWidth="25200" windowHeight="11880"/>
  </bookViews>
  <sheets>
    <sheet name="Kalkulator ergonomiczny" sheetId="2" r:id="rId1"/>
    <sheet name="Obliczenia" sheetId="1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C14" i="1"/>
  <c r="D14" i="1" l="1"/>
  <c r="F14" i="1" l="1"/>
  <c r="G14" i="1"/>
  <c r="E14" i="1"/>
  <c r="D18" i="2" l="1"/>
  <c r="G17" i="2" s="1"/>
  <c r="D17" i="2"/>
  <c r="L15" i="2" s="1"/>
  <c r="D19" i="2"/>
  <c r="R13" i="2" s="1"/>
</calcChain>
</file>

<file path=xl/sharedStrings.xml><?xml version="1.0" encoding="utf-8"?>
<sst xmlns="http://schemas.openxmlformats.org/spreadsheetml/2006/main" count="24" uniqueCount="18">
  <si>
    <t>Wzrost</t>
  </si>
  <si>
    <t xml:space="preserve">wzrost </t>
  </si>
  <si>
    <t>P(x)</t>
  </si>
  <si>
    <t>ŁOKCIOWA STOJĄCA</t>
  </si>
  <si>
    <t>K</t>
  </si>
  <si>
    <t>M</t>
  </si>
  <si>
    <t>ŁOKCIOWA SIEDZĄCA</t>
  </si>
  <si>
    <t>WYSOKOŚĆ PODKOLANOWA</t>
  </si>
  <si>
    <t>PŁEĆ</t>
  </si>
  <si>
    <t>centyle</t>
  </si>
  <si>
    <t>KALKULATOR ERGONOMICZNY</t>
  </si>
  <si>
    <t>Płeć:</t>
  </si>
  <si>
    <t>Wzrost (cm):</t>
  </si>
  <si>
    <t>WYNIKI</t>
  </si>
  <si>
    <t>Wysokość blatu biurka w pozycji siedzącej</t>
  </si>
  <si>
    <t>Wysokość blatu biurka w pozycji stojącej</t>
  </si>
  <si>
    <t>Wysokość siedziska</t>
  </si>
  <si>
    <t>Aby uzyskać odpowiednie wartości wysokości poszczególnych elementów stanowiska pracy należy uzupełnić płeć oraz wzrost (w cm) pracownika.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</si>
</sst>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rgb="FF00B05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5" tint="-0.249977111117893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4" borderId="0" xfId="0" applyFill="1"/>
    <xf numFmtId="0" fontId="2" fillId="4" borderId="0" xfId="0" applyFont="1" applyFill="1" applyAlignment="1"/>
    <xf numFmtId="0" fontId="1" fillId="4" borderId="1" xfId="0" applyFont="1" applyFill="1" applyBorder="1" applyAlignment="1">
      <alignment horizontal="right" vertical="center"/>
    </xf>
    <xf numFmtId="0" fontId="1" fillId="4" borderId="6" xfId="0" applyFont="1" applyFill="1" applyBorder="1" applyAlignment="1">
      <alignment horizontal="right" vertical="center"/>
    </xf>
    <xf numFmtId="0" fontId="4" fillId="4" borderId="0" xfId="0" applyFont="1" applyFill="1" applyAlignment="1">
      <alignment vertical="center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0" fillId="5" borderId="1" xfId="0" applyFill="1" applyBorder="1"/>
    <xf numFmtId="0" fontId="0" fillId="5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0" fillId="4" borderId="1" xfId="0" applyFill="1" applyBorder="1" applyAlignment="1">
      <alignment horizontal="right" vertical="center" wrapText="1"/>
    </xf>
    <xf numFmtId="0" fontId="0" fillId="4" borderId="2" xfId="0" applyFill="1" applyBorder="1" applyAlignment="1">
      <alignment horizontal="right" vertical="center" wrapText="1"/>
    </xf>
    <xf numFmtId="0" fontId="0" fillId="4" borderId="4" xfId="0" applyFill="1" applyBorder="1" applyAlignment="1">
      <alignment horizontal="right" vertical="center"/>
    </xf>
    <xf numFmtId="0" fontId="0" fillId="4" borderId="0" xfId="0" applyFill="1" applyBorder="1" applyAlignment="1">
      <alignment horizontal="right" vertical="center"/>
    </xf>
    <xf numFmtId="0" fontId="0" fillId="4" borderId="6" xfId="0" applyFill="1" applyBorder="1" applyAlignment="1">
      <alignment horizontal="right" vertical="center" wrapText="1"/>
    </xf>
    <xf numFmtId="0" fontId="0" fillId="4" borderId="7" xfId="0" applyFill="1" applyBorder="1" applyAlignment="1">
      <alignment horizontal="right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hyperlink" Target="http://www.portalbhp.pl" TargetMode="External"/><Relationship Id="rId6" Type="http://schemas.microsoft.com/office/2007/relationships/hdphoto" Target="../media/hdphoto2.wdp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2</xdr:row>
      <xdr:rowOff>28575</xdr:rowOff>
    </xdr:from>
    <xdr:to>
      <xdr:col>5</xdr:col>
      <xdr:colOff>657225</xdr:colOff>
      <xdr:row>6</xdr:row>
      <xdr:rowOff>186418</xdr:rowOff>
    </xdr:to>
    <xdr:pic>
      <xdr:nvPicPr>
        <xdr:cNvPr id="3" name="Picture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409575"/>
          <a:ext cx="4000500" cy="919843"/>
        </a:xfrm>
        <a:prstGeom prst="rect">
          <a:avLst/>
        </a:prstGeom>
      </xdr:spPr>
    </xdr:pic>
    <xdr:clientData/>
  </xdr:twoCellAnchor>
  <xdr:twoCellAnchor editAs="oneCell">
    <xdr:from>
      <xdr:col>6</xdr:col>
      <xdr:colOff>236443</xdr:colOff>
      <xdr:row>9</xdr:row>
      <xdr:rowOff>47625</xdr:rowOff>
    </xdr:from>
    <xdr:to>
      <xdr:col>11</xdr:col>
      <xdr:colOff>411410</xdr:colOff>
      <xdr:row>18</xdr:row>
      <xdr:rowOff>265018</xdr:rowOff>
    </xdr:to>
    <xdr:pic>
      <xdr:nvPicPr>
        <xdr:cNvPr id="9" name="Obraz 8" descr="https://cdn.pixabay.com/photo/2014/04/03/10/26/computer-310426_960_720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750" b="92778" l="10000" r="90000">
                      <a14:foregroundMark x1="62308" y1="47222" x2="62308" y2="47222"/>
                      <a14:foregroundMark x1="75513" y1="30694" x2="75513" y2="30694"/>
                      <a14:foregroundMark x1="60513" y1="40139" x2="60513" y2="40139"/>
                      <a14:foregroundMark x1="22051" y1="16389" x2="22051" y2="16389"/>
                      <a14:foregroundMark x1="28718" y1="73611" x2="28718" y2="7361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6993" y="1809750"/>
          <a:ext cx="3251542" cy="29986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123825</xdr:colOff>
      <xdr:row>16</xdr:row>
      <xdr:rowOff>34177</xdr:rowOff>
    </xdr:from>
    <xdr:to>
      <xdr:col>7</xdr:col>
      <xdr:colOff>125506</xdr:colOff>
      <xdr:row>17</xdr:row>
      <xdr:rowOff>247650</xdr:rowOff>
    </xdr:to>
    <xdr:cxnSp macro="">
      <xdr:nvCxnSpPr>
        <xdr:cNvPr id="12" name="Łącznik prosty ze strzałką 11"/>
        <xdr:cNvCxnSpPr/>
      </xdr:nvCxnSpPr>
      <xdr:spPr>
        <a:xfrm flipH="1">
          <a:off x="5162550" y="3796552"/>
          <a:ext cx="1681" cy="708773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581025</xdr:colOff>
      <xdr:row>13</xdr:row>
      <xdr:rowOff>180975</xdr:rowOff>
    </xdr:from>
    <xdr:to>
      <xdr:col>10</xdr:col>
      <xdr:colOff>581026</xdr:colOff>
      <xdr:row>18</xdr:row>
      <xdr:rowOff>28575</xdr:rowOff>
    </xdr:to>
    <xdr:cxnSp macro="">
      <xdr:nvCxnSpPr>
        <xdr:cNvPr id="14" name="Łącznik prosty ze strzałką 13"/>
        <xdr:cNvCxnSpPr/>
      </xdr:nvCxnSpPr>
      <xdr:spPr>
        <a:xfrm>
          <a:off x="7448550" y="3143250"/>
          <a:ext cx="1" cy="142875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509587</xdr:colOff>
      <xdr:row>8</xdr:row>
      <xdr:rowOff>28575</xdr:rowOff>
    </xdr:from>
    <xdr:to>
      <xdr:col>17</xdr:col>
      <xdr:colOff>85725</xdr:colOff>
      <xdr:row>18</xdr:row>
      <xdr:rowOff>229464</xdr:rowOff>
    </xdr:to>
    <xdr:pic>
      <xdr:nvPicPr>
        <xdr:cNvPr id="19" name="Obraz 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0" b="100000" l="0" r="100000">
                      <a14:foregroundMark x1="24600" y1="5371" x2="24600" y2="5371"/>
                      <a14:foregroundMark x1="61624" y1="33158" x2="61624" y2="33158"/>
                      <a14:foregroundMark x1="72202" y1="38762" x2="72202" y2="38762"/>
                      <a14:foregroundMark x1="80750" y1="23818" x2="80750" y2="23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6712" y="1552575"/>
          <a:ext cx="3024188" cy="32203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344584</xdr:colOff>
      <xdr:row>11</xdr:row>
      <xdr:rowOff>510427</xdr:rowOff>
    </xdr:from>
    <xdr:to>
      <xdr:col>16</xdr:col>
      <xdr:colOff>361950</xdr:colOff>
      <xdr:row>18</xdr:row>
      <xdr:rowOff>47625</xdr:rowOff>
    </xdr:to>
    <xdr:cxnSp macro="">
      <xdr:nvCxnSpPr>
        <xdr:cNvPr id="20" name="Łącznik prosty ze strzałką 19"/>
        <xdr:cNvCxnSpPr/>
      </xdr:nvCxnSpPr>
      <xdr:spPr>
        <a:xfrm>
          <a:off x="10831609" y="2758327"/>
          <a:ext cx="17366" cy="1832723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600075</xdr:colOff>
          <xdr:row>14</xdr:row>
          <xdr:rowOff>9525</xdr:rowOff>
        </xdr:from>
        <xdr:to>
          <xdr:col>4</xdr:col>
          <xdr:colOff>9525</xdr:colOff>
          <xdr:row>14</xdr:row>
          <xdr:rowOff>219075</xdr:rowOff>
        </xdr:to>
        <xdr:sp macro="" textlink="">
          <xdr:nvSpPr>
            <xdr:cNvPr id="1029" name="ScrollBar1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U21"/>
  <sheetViews>
    <sheetView showGridLines="0" showRowColHeaders="0" tabSelected="1" zoomScaleNormal="100" workbookViewId="0">
      <selection activeCell="D13" sqref="D13"/>
    </sheetView>
  </sheetViews>
  <sheetFormatPr defaultColWidth="0" defaultRowHeight="15" zeroHeight="1" x14ac:dyDescent="0.25"/>
  <cols>
    <col min="1" max="2" width="9.140625" style="18" customWidth="1"/>
    <col min="3" max="4" width="14.140625" style="18" customWidth="1"/>
    <col min="5" max="5" width="9.140625" style="18" customWidth="1"/>
    <col min="6" max="6" width="10.28515625" style="18" customWidth="1"/>
    <col min="7" max="7" width="9.5703125" style="18" customWidth="1"/>
    <col min="8" max="11" width="9.140625" style="18" customWidth="1"/>
    <col min="12" max="12" width="10.140625" style="18" customWidth="1"/>
    <col min="13" max="13" width="7.5703125" style="18" customWidth="1"/>
    <col min="14" max="16" width="9.140625" style="18" customWidth="1"/>
    <col min="17" max="17" width="6.5703125" style="18" customWidth="1"/>
    <col min="18" max="18" width="10.7109375" style="18" customWidth="1"/>
    <col min="19" max="19" width="9.140625" style="18" customWidth="1"/>
    <col min="20" max="20" width="5.42578125" style="18" hidden="1" customWidth="1"/>
    <col min="21" max="21" width="0" style="18" hidden="1" customWidth="1"/>
    <col min="22" max="16384" width="9.140625" style="18" hidden="1"/>
  </cols>
  <sheetData>
    <row r="1" spans="2:18" x14ac:dyDescent="0.25"/>
    <row r="2" spans="2:18" x14ac:dyDescent="0.25"/>
    <row r="3" spans="2:18" x14ac:dyDescent="0.25"/>
    <row r="4" spans="2:18" x14ac:dyDescent="0.25"/>
    <row r="5" spans="2:18" x14ac:dyDescent="0.25"/>
    <row r="6" spans="2:18" x14ac:dyDescent="0.25"/>
    <row r="7" spans="2:18" x14ac:dyDescent="0.25"/>
    <row r="8" spans="2:18" x14ac:dyDescent="0.25"/>
    <row r="9" spans="2:18" ht="18.75" x14ac:dyDescent="0.3">
      <c r="B9" s="31" t="s">
        <v>10</v>
      </c>
      <c r="C9" s="31"/>
      <c r="D9" s="31"/>
      <c r="E9" s="31"/>
      <c r="F9" s="19"/>
      <c r="G9" s="19"/>
      <c r="H9" s="19"/>
    </row>
    <row r="10" spans="2:18" ht="23.25" customHeight="1" x14ac:dyDescent="0.25">
      <c r="B10" s="30" t="s">
        <v>17</v>
      </c>
      <c r="C10" s="30"/>
      <c r="D10" s="30"/>
      <c r="E10" s="30"/>
    </row>
    <row r="11" spans="2:18" x14ac:dyDescent="0.25">
      <c r="B11" s="30"/>
      <c r="C11" s="30"/>
      <c r="D11" s="30"/>
      <c r="E11" s="30"/>
    </row>
    <row r="12" spans="2:18" ht="41.25" customHeight="1" thickBot="1" x14ac:dyDescent="0.3">
      <c r="B12" s="30"/>
      <c r="C12" s="30"/>
      <c r="D12" s="30"/>
      <c r="E12" s="30"/>
    </row>
    <row r="13" spans="2:18" ht="15" customHeight="1" x14ac:dyDescent="0.25">
      <c r="C13" s="20" t="s">
        <v>11</v>
      </c>
      <c r="D13" s="23" t="s">
        <v>4</v>
      </c>
      <c r="R13" s="29" t="str">
        <f>D19</f>
        <v>138,6 cm</v>
      </c>
    </row>
    <row r="14" spans="2:18" ht="15" customHeight="1" thickBot="1" x14ac:dyDescent="0.3">
      <c r="C14" s="21" t="s">
        <v>12</v>
      </c>
      <c r="D14" s="24">
        <v>200</v>
      </c>
      <c r="R14" s="29"/>
    </row>
    <row r="15" spans="2:18" ht="26.25" customHeight="1" x14ac:dyDescent="0.25">
      <c r="L15" s="29" t="str">
        <f>D17</f>
        <v>98 cm</v>
      </c>
      <c r="R15" s="29"/>
    </row>
    <row r="16" spans="2:18" ht="21.75" thickBot="1" x14ac:dyDescent="0.4">
      <c r="B16" s="32" t="s">
        <v>13</v>
      </c>
      <c r="C16" s="32"/>
      <c r="D16" s="32"/>
      <c r="E16" s="32"/>
      <c r="F16" s="19"/>
      <c r="L16" s="29"/>
      <c r="R16" s="29"/>
    </row>
    <row r="17" spans="2:18" ht="39" customHeight="1" x14ac:dyDescent="0.25">
      <c r="B17" s="33" t="s">
        <v>14</v>
      </c>
      <c r="C17" s="34"/>
      <c r="D17" s="43" t="str">
        <f>IFERROR(CONCATENATE(ROUND((Obliczenia!F14+Obliczenia!G14)/10,1)," cm"),"błąd")</f>
        <v>98 cm</v>
      </c>
      <c r="E17" s="44"/>
      <c r="G17" s="29" t="str">
        <f>D18</f>
        <v>56,1 cm</v>
      </c>
      <c r="L17" s="29"/>
      <c r="R17" s="29"/>
    </row>
    <row r="18" spans="2:18" ht="22.5" customHeight="1" x14ac:dyDescent="0.25">
      <c r="B18" s="35" t="s">
        <v>16</v>
      </c>
      <c r="C18" s="36"/>
      <c r="D18" s="41" t="str">
        <f>IFERROR(CONCATENATE(ROUND(Obliczenia!F14/10,1)," cm"),"błąd")</f>
        <v>56,1 cm</v>
      </c>
      <c r="E18" s="42"/>
      <c r="G18" s="29"/>
      <c r="L18" s="29"/>
      <c r="R18" s="29"/>
    </row>
    <row r="19" spans="2:18" ht="36.75" customHeight="1" thickBot="1" x14ac:dyDescent="0.3">
      <c r="B19" s="37" t="s">
        <v>15</v>
      </c>
      <c r="C19" s="38"/>
      <c r="D19" s="39" t="str">
        <f>IFERROR(CONCATENATE(ROUND(Obliczenia!E14/10,1)," cm"),"błąd")</f>
        <v>138,6 cm</v>
      </c>
      <c r="E19" s="40"/>
      <c r="G19" s="22"/>
      <c r="L19" s="22"/>
      <c r="R19" s="22"/>
    </row>
    <row r="20" spans="2:18" ht="15" customHeight="1" x14ac:dyDescent="0.25">
      <c r="L20" s="22"/>
      <c r="R20" s="22"/>
    </row>
    <row r="21" spans="2:18" ht="15" hidden="1" customHeight="1" x14ac:dyDescent="0.25">
      <c r="R21" s="22"/>
    </row>
  </sheetData>
  <sheetProtection password="8E93" sheet="1" objects="1" scenarios="1" selectLockedCells="1"/>
  <mergeCells count="12">
    <mergeCell ref="B19:C19"/>
    <mergeCell ref="D19:E19"/>
    <mergeCell ref="D18:E18"/>
    <mergeCell ref="D17:E17"/>
    <mergeCell ref="R13:R18"/>
    <mergeCell ref="B10:E12"/>
    <mergeCell ref="B9:E9"/>
    <mergeCell ref="B16:E16"/>
    <mergeCell ref="B17:C17"/>
    <mergeCell ref="G17:G18"/>
    <mergeCell ref="L15:L18"/>
    <mergeCell ref="B18:C18"/>
  </mergeCells>
  <dataValidations count="1">
    <dataValidation type="decimal" allowBlank="1" showInputMessage="1" showErrorMessage="1" sqref="D14">
      <formula1>130</formula1>
      <formula2>215</formula2>
    </dataValidation>
  </dataValidations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29" r:id="rId4" name="ScrollBar1">
          <controlPr defaultSize="0" autoLine="0" autoPict="0" linkedCell="D14" r:id="rId5">
            <anchor moveWithCells="1">
              <from>
                <xdr:col>1</xdr:col>
                <xdr:colOff>600075</xdr:colOff>
                <xdr:row>14</xdr:row>
                <xdr:rowOff>9525</xdr:rowOff>
              </from>
              <to>
                <xdr:col>4</xdr:col>
                <xdr:colOff>9525</xdr:colOff>
                <xdr:row>14</xdr:row>
                <xdr:rowOff>219075</xdr:rowOff>
              </to>
            </anchor>
          </controlPr>
        </control>
      </mc:Choice>
      <mc:Fallback>
        <control shapeId="1029" r:id="rId4" name="ScrollBar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Obliczenia!$A$5:$A$6</xm:f>
          </x14:formula1>
          <xm:sqref>D13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3:H14"/>
  <sheetViews>
    <sheetView workbookViewId="0">
      <selection activeCell="G20" sqref="G20"/>
    </sheetView>
  </sheetViews>
  <sheetFormatPr defaultRowHeight="15" x14ac:dyDescent="0.25"/>
  <cols>
    <col min="5" max="5" width="13.85546875" customWidth="1"/>
    <col min="6" max="6" width="16.5703125" customWidth="1"/>
    <col min="7" max="7" width="20.28515625" customWidth="1"/>
    <col min="8" max="8" width="15.5703125" customWidth="1"/>
    <col min="10" max="10" width="9.85546875" bestFit="1" customWidth="1"/>
    <col min="13" max="13" width="12.28515625" customWidth="1"/>
    <col min="14" max="14" width="17.28515625" customWidth="1"/>
    <col min="15" max="15" width="14" customWidth="1"/>
  </cols>
  <sheetData>
    <row r="3" spans="1:8" ht="15" customHeight="1" thickBot="1" x14ac:dyDescent="0.3"/>
    <row r="4" spans="1:8" ht="36" customHeight="1" thickBot="1" x14ac:dyDescent="0.3">
      <c r="B4" s="25"/>
      <c r="C4" s="26" t="s">
        <v>9</v>
      </c>
      <c r="D4" s="26" t="s">
        <v>1</v>
      </c>
      <c r="E4" s="26"/>
      <c r="F4" s="27" t="s">
        <v>3</v>
      </c>
      <c r="G4" s="27" t="s">
        <v>7</v>
      </c>
      <c r="H4" s="28" t="s">
        <v>6</v>
      </c>
    </row>
    <row r="5" spans="1:8" x14ac:dyDescent="0.25">
      <c r="A5" t="s">
        <v>5</v>
      </c>
      <c r="B5" s="45" t="s">
        <v>5</v>
      </c>
      <c r="C5" s="15">
        <v>0.05</v>
      </c>
      <c r="D5" s="14">
        <v>1660</v>
      </c>
      <c r="E5" s="14"/>
      <c r="F5" s="14">
        <v>1027</v>
      </c>
      <c r="G5" s="14">
        <v>388</v>
      </c>
      <c r="H5" s="13">
        <v>194</v>
      </c>
    </row>
    <row r="6" spans="1:8" x14ac:dyDescent="0.25">
      <c r="A6" t="s">
        <v>4</v>
      </c>
      <c r="B6" s="46"/>
      <c r="C6" s="16">
        <v>0.5</v>
      </c>
      <c r="D6" s="4">
        <v>1778</v>
      </c>
      <c r="E6" s="4"/>
      <c r="F6" s="4">
        <v>1098</v>
      </c>
      <c r="G6" s="4">
        <v>428</v>
      </c>
      <c r="H6" s="5">
        <v>225</v>
      </c>
    </row>
    <row r="7" spans="1:8" ht="15.75" thickBot="1" x14ac:dyDescent="0.3">
      <c r="B7" s="47"/>
      <c r="C7" s="17">
        <v>0.95</v>
      </c>
      <c r="D7" s="6">
        <v>1890</v>
      </c>
      <c r="E7" s="6"/>
      <c r="F7" s="6">
        <v>1207</v>
      </c>
      <c r="G7" s="6">
        <v>488</v>
      </c>
      <c r="H7" s="7">
        <v>301</v>
      </c>
    </row>
    <row r="8" spans="1:8" x14ac:dyDescent="0.25">
      <c r="B8" s="46" t="s">
        <v>4</v>
      </c>
      <c r="C8" s="16">
        <v>0.05</v>
      </c>
      <c r="D8" s="4">
        <v>1536</v>
      </c>
      <c r="E8" s="4"/>
      <c r="F8" s="4">
        <v>1012</v>
      </c>
      <c r="G8" s="4">
        <v>361</v>
      </c>
      <c r="H8" s="5">
        <v>198</v>
      </c>
    </row>
    <row r="9" spans="1:8" x14ac:dyDescent="0.25">
      <c r="B9" s="46"/>
      <c r="C9" s="16">
        <v>0.5</v>
      </c>
      <c r="D9" s="4">
        <v>1634</v>
      </c>
      <c r="E9" s="4"/>
      <c r="F9" s="4">
        <v>1017</v>
      </c>
      <c r="G9" s="4">
        <v>402</v>
      </c>
      <c r="H9" s="5">
        <v>240</v>
      </c>
    </row>
    <row r="10" spans="1:8" ht="15.75" thickBot="1" x14ac:dyDescent="0.3">
      <c r="B10" s="47"/>
      <c r="C10" s="17">
        <v>0.95</v>
      </c>
      <c r="D10" s="6">
        <v>1740</v>
      </c>
      <c r="E10" s="6"/>
      <c r="F10" s="6">
        <v>1124</v>
      </c>
      <c r="G10" s="6">
        <v>448</v>
      </c>
      <c r="H10" s="7">
        <v>292</v>
      </c>
    </row>
    <row r="11" spans="1:8" x14ac:dyDescent="0.25">
      <c r="B11" s="3"/>
    </row>
    <row r="12" spans="1:8" ht="15.75" thickBot="1" x14ac:dyDescent="0.3"/>
    <row r="13" spans="1:8" ht="30" x14ac:dyDescent="0.25">
      <c r="B13" s="8" t="s">
        <v>8</v>
      </c>
      <c r="C13" s="9" t="s">
        <v>0</v>
      </c>
      <c r="D13" s="10" t="s">
        <v>2</v>
      </c>
      <c r="E13" s="11" t="s">
        <v>3</v>
      </c>
      <c r="F13" s="11" t="s">
        <v>7</v>
      </c>
      <c r="G13" s="12" t="s">
        <v>6</v>
      </c>
    </row>
    <row r="14" spans="1:8" ht="15.75" thickBot="1" x14ac:dyDescent="0.3">
      <c r="B14" s="1" t="str">
        <f>'Kalkulator ergonomiczny'!$D$13</f>
        <v>K</v>
      </c>
      <c r="C14" s="2">
        <f>IF(AND('Kalkulator ergonomiczny'!$D$14&gt;=130,'Kalkulator ergonomiczny'!$D$14&lt;=215),'Kalkulator ergonomiczny'!$D$14*10,"błędny wzrost")</f>
        <v>2000</v>
      </c>
      <c r="D14" s="2">
        <f>IF(B14=B5,IF(C14&lt;=$D$6,1-($D$6-C14)/($D$6-$D$5),(C14-$D$6)/($D$7-$D$6)),IF(C14&lt;=$D$9,1-($D$9-C14)/($D$9-$D$8),(C14-$D$9)/($D$10-$D$9)))</f>
        <v>3.4528301886792452</v>
      </c>
      <c r="E14" s="2">
        <f>IFERROR(IF($B$14="M",IF($C$14&lt;=$D$6,F5+$D$14*(F6-F5),F6+$D$14*(F7-F6)),IF($C$14&lt;=$D$9,F8+$D$14*(F9-F8),F9+$D$14*(F10-F9))),"błąd")</f>
        <v>1386.4528301886792</v>
      </c>
      <c r="F14" s="2">
        <f t="shared" ref="F14:G14" si="0">IFERROR(IF($B$14="M",IF($C$14&lt;=$D$6,G5+$D$14*(G6-G5),G6+$D$14*(G7-G6)),IF($C$14&lt;=$D$9,G8+$D$14*(G9-G8),G9+$D$14*(G10-G9))),"błąd")</f>
        <v>560.83018867924534</v>
      </c>
      <c r="G14" s="2">
        <f t="shared" si="0"/>
        <v>419.54716981132071</v>
      </c>
    </row>
  </sheetData>
  <mergeCells count="2">
    <mergeCell ref="B5:B7"/>
    <mergeCell ref="B8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Kalkulator ergonomiczny</vt:lpstr>
      <vt:lpstr>Obliczenia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Mateusz Buczyński</dc:creator>
  <cp:lastModifiedBy>mariusz.wylegly</cp:lastModifiedBy>
  <dcterms:created xsi:type="dcterms:W3CDTF">2017-11-15T23:49:02Z</dcterms:created>
  <dcterms:modified xsi:type="dcterms:W3CDTF">2024-12-19T09:44:40Z</dcterms:modified>
</cp:coreProperties>
</file>